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ser\Desktop\BAS\Презентации\"/>
    </mc:Choice>
  </mc:AlternateContent>
  <xr:revisionPtr revIDLastSave="0" documentId="13_ncr:1_{A3437559-A01C-47E1-BE93-A3AA823FBAE1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расчеты" sheetId="1" r:id="rId1"/>
    <sheet name="солн энергия" sheetId="2" r:id="rId2"/>
  </sheets>
  <calcPr calcId="191029"/>
  <extLst>
    <ext uri="GoogleSheetsCustomDataVersion1">
      <go:sheetsCustomData xmlns:go="http://customooxmlschemas.google.com/" r:id="rId7" roundtripDataSignature="AMtx7mjOq5YFn0DaMGUu0LwpiG0zJ0T/cg=="/>
    </ext>
  </extLst>
</workbook>
</file>

<file path=xl/calcChain.xml><?xml version="1.0" encoding="utf-8"?>
<calcChain xmlns="http://schemas.openxmlformats.org/spreadsheetml/2006/main">
  <c r="D39" i="1" l="1"/>
  <c r="D41" i="1"/>
  <c r="D35" i="1"/>
  <c r="D36" i="1"/>
  <c r="D37" i="1"/>
  <c r="D34" i="1"/>
  <c r="E41" i="1"/>
  <c r="E39" i="1"/>
  <c r="E16" i="1"/>
  <c r="G16" i="1" s="1"/>
  <c r="I16" i="1" s="1"/>
  <c r="E15" i="1"/>
  <c r="G15" i="1" s="1"/>
  <c r="I15" i="1" s="1"/>
  <c r="E14" i="1"/>
  <c r="G14" i="1" s="1"/>
  <c r="I14" i="1" s="1"/>
  <c r="E13" i="1"/>
  <c r="G13" i="1" s="1"/>
  <c r="I13" i="1" s="1"/>
  <c r="E12" i="1"/>
  <c r="G12" i="1" s="1"/>
  <c r="I12" i="1" s="1"/>
  <c r="E11" i="1"/>
  <c r="G11" i="1" s="1"/>
  <c r="I11" i="1" s="1"/>
  <c r="E10" i="1"/>
  <c r="G10" i="1" s="1"/>
  <c r="I10" i="1" s="1"/>
  <c r="E9" i="1"/>
  <c r="G9" i="1" s="1"/>
  <c r="I9" i="1" s="1"/>
  <c r="E8" i="1"/>
  <c r="G8" i="1" s="1"/>
  <c r="I8" i="1" s="1"/>
  <c r="E7" i="1"/>
  <c r="F39" i="1" l="1"/>
  <c r="F41" i="1"/>
  <c r="E18" i="1"/>
  <c r="G7" i="1"/>
  <c r="I7" i="1" s="1"/>
  <c r="I18" i="1" s="1"/>
  <c r="I20" i="1" l="1"/>
  <c r="I22" i="1" s="1"/>
  <c r="I23" i="1"/>
  <c r="J12" i="1"/>
  <c r="J15" i="1"/>
  <c r="J13" i="1"/>
  <c r="J10" i="1"/>
  <c r="J16" i="1"/>
  <c r="J11" i="1"/>
  <c r="J8" i="1"/>
  <c r="J14" i="1"/>
  <c r="J7" i="1"/>
  <c r="G18" i="1"/>
  <c r="J9" i="1"/>
  <c r="I25" i="1" l="1"/>
  <c r="D30" i="1" s="1"/>
  <c r="J27" i="1"/>
  <c r="I24" i="1"/>
  <c r="J18" i="1"/>
  <c r="D32" i="1" l="1"/>
  <c r="E37" i="1"/>
  <c r="E36" i="1"/>
  <c r="E35" i="1"/>
  <c r="E34" i="1"/>
  <c r="F34" i="1" s="1"/>
  <c r="I26" i="1"/>
  <c r="E31" i="1"/>
  <c r="E30" i="1"/>
  <c r="E33" i="1"/>
  <c r="E32" i="1"/>
  <c r="F36" i="1" l="1"/>
  <c r="D33" i="1"/>
  <c r="F37" i="1" s="1"/>
  <c r="D31" i="1"/>
  <c r="F35" i="1" s="1"/>
  <c r="F32" i="1"/>
  <c r="F30" i="1"/>
  <c r="F33" i="1" l="1"/>
  <c r="F31" i="1"/>
</calcChain>
</file>

<file path=xl/sharedStrings.xml><?xml version="1.0" encoding="utf-8"?>
<sst xmlns="http://schemas.openxmlformats.org/spreadsheetml/2006/main" count="58" uniqueCount="53">
  <si>
    <t>Среднесуточное потребление электроэнергии</t>
  </si>
  <si>
    <t>Оборудование</t>
  </si>
  <si>
    <t>Количество</t>
  </si>
  <si>
    <t>Мощность, кВ в час</t>
  </si>
  <si>
    <t>Итого потребление в час</t>
  </si>
  <si>
    <t>Часов в день</t>
  </si>
  <si>
    <t>Ежесуточное потребление, кВтч</t>
  </si>
  <si>
    <t>Эффективность инветрера</t>
  </si>
  <si>
    <t>Потребление с инвертором, кВтч</t>
  </si>
  <si>
    <t>% от общего потребления</t>
  </si>
  <si>
    <t>Освещение дорожек</t>
  </si>
  <si>
    <t>Потребление в домиках (зарядка гаджетов, свет)</t>
  </si>
  <si>
    <t>Септик</t>
  </si>
  <si>
    <t>Насос скважины</t>
  </si>
  <si>
    <t>Зарядка гаджетов ресторан</t>
  </si>
  <si>
    <t>Холодильник</t>
  </si>
  <si>
    <t>Освещение ресторан</t>
  </si>
  <si>
    <t>Кофемашина</t>
  </si>
  <si>
    <t>Микроволновка</t>
  </si>
  <si>
    <t>Бойлер</t>
  </si>
  <si>
    <t>Итого электрической энергии от ФЭС</t>
  </si>
  <si>
    <t>Напряжение аккумуляторов, V</t>
  </si>
  <si>
    <t>Ач в день</t>
  </si>
  <si>
    <t>Ач в день с коэффициентом использования</t>
  </si>
  <si>
    <t>Примерная стоимость, USD</t>
  </si>
  <si>
    <t>Коэффициент использования, LiFePo</t>
  </si>
  <si>
    <t>Необходима площадь, м2</t>
  </si>
  <si>
    <t>Примерная стоимость без аккумуляторов, USD</t>
  </si>
  <si>
    <t>для выдачи в сеть</t>
  </si>
  <si>
    <t>запас на 1 сутки</t>
  </si>
  <si>
    <t>С аккумуляторами для бизнеса</t>
  </si>
  <si>
    <t>Без аккумуляторов для бизнеса</t>
  </si>
  <si>
    <t>С аккумуляторами для дома</t>
  </si>
  <si>
    <t>Без аккумуляторов для дома</t>
  </si>
  <si>
    <t>сом за 1 USD</t>
  </si>
  <si>
    <t>Стоимость от сети в год, сом</t>
  </si>
  <si>
    <t>Срок окупаемости, лет</t>
  </si>
  <si>
    <t>Обменный курс</t>
  </si>
  <si>
    <t>https://globalsolaratlas.info/map?c=43.345405,74.588242,11&amp;r=KGZ&amp;s=42.876542,74.582474&amp;m=site&amp;pv=small,180,35,1</t>
  </si>
  <si>
    <t>Стоимость КВтч от сети, сом</t>
  </si>
  <si>
    <t>2025 год</t>
  </si>
  <si>
    <t>2030 год</t>
  </si>
  <si>
    <t>Срок службы, лет</t>
  </si>
  <si>
    <t>Стоимость системы, сом, с учетом замены акумулятора и/или инвертора через 10 лет, сом</t>
  </si>
  <si>
    <t>Заполните, пожалуйста, ячейки, выделенные желтым</t>
  </si>
  <si>
    <t>Расчет стоимости и окупаемости фотоэлектрической системы</t>
  </si>
  <si>
    <t>см лист 2 солн энергия</t>
  </si>
  <si>
    <t>Производство электроэнергии за 1 год на 1 КВт установленной мощности ФЭС, КВТч</t>
  </si>
  <si>
    <t>Год</t>
  </si>
  <si>
    <t>Цель использования</t>
  </si>
  <si>
    <t>Микрогенерация 2025</t>
  </si>
  <si>
    <t>Без аккумуляторов для бизнеса, 20% больше выработка</t>
  </si>
  <si>
    <t>Необходимая мощность ФЭС,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</si>
</sst>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DD7EE"/>
        <bgColor rgb="FFBDD7EE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rgb="FF4A86E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4A86E8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E7E6E6"/>
      </patternFill>
    </fill>
    <fill>
      <patternFill patternType="solid">
        <fgColor theme="0"/>
        <bgColor rgb="FFE7E6E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rgb="FFFFFFFF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 applyAlignment="1"/>
    <xf numFmtId="0" fontId="4" fillId="0" borderId="0" xfId="0" applyFont="1" applyAlignment="1">
      <alignment vertical="center" wrapText="1"/>
    </xf>
    <xf numFmtId="0" fontId="5" fillId="11" borderId="6" xfId="0" applyFont="1" applyFill="1" applyBorder="1" applyAlignment="1">
      <alignment vertical="center"/>
    </xf>
    <xf numFmtId="0" fontId="5" fillId="11" borderId="7" xfId="0" applyFont="1" applyFill="1" applyBorder="1" applyAlignment="1">
      <alignment horizontal="right" vertical="center"/>
    </xf>
    <xf numFmtId="0" fontId="5" fillId="9" borderId="7" xfId="0" applyFont="1" applyFill="1" applyBorder="1" applyAlignment="1">
      <alignment horizontal="right" vertical="center"/>
    </xf>
    <xf numFmtId="0" fontId="5" fillId="8" borderId="7" xfId="0" applyFont="1" applyFill="1" applyBorder="1" applyAlignment="1">
      <alignment horizontal="right" vertical="center"/>
    </xf>
    <xf numFmtId="0" fontId="5" fillId="6" borderId="7" xfId="0" applyFont="1" applyFill="1" applyBorder="1" applyAlignment="1">
      <alignment horizontal="right" vertical="center"/>
    </xf>
    <xf numFmtId="10" fontId="5" fillId="9" borderId="7" xfId="0" applyNumberFormat="1" applyFont="1" applyFill="1" applyBorder="1" applyAlignment="1">
      <alignment horizontal="right" vertical="center"/>
    </xf>
    <xf numFmtId="0" fontId="4" fillId="10" borderId="0" xfId="0" applyFont="1" applyFill="1" applyAlignment="1">
      <alignment vertical="center" wrapText="1"/>
    </xf>
    <xf numFmtId="0" fontId="1" fillId="10" borderId="0" xfId="0" applyFont="1" applyFill="1" applyAlignment="1"/>
    <xf numFmtId="0" fontId="5" fillId="8" borderId="6" xfId="0" applyFont="1" applyFill="1" applyBorder="1" applyAlignment="1">
      <alignment vertical="center"/>
    </xf>
    <xf numFmtId="0" fontId="2" fillId="7" borderId="6" xfId="0" applyFont="1" applyFill="1" applyBorder="1" applyAlignment="1">
      <alignment vertical="center"/>
    </xf>
    <xf numFmtId="0" fontId="2" fillId="7" borderId="7" xfId="0" applyFont="1" applyFill="1" applyBorder="1" applyAlignment="1">
      <alignment vertical="center"/>
    </xf>
    <xf numFmtId="0" fontId="2" fillId="7" borderId="7" xfId="0" applyFont="1" applyFill="1" applyBorder="1" applyAlignment="1">
      <alignment horizontal="right" vertical="center"/>
    </xf>
    <xf numFmtId="0" fontId="5" fillId="5" borderId="0" xfId="0" applyFont="1" applyFill="1" applyBorder="1" applyAlignment="1">
      <alignment vertical="center"/>
    </xf>
    <xf numFmtId="1" fontId="1" fillId="0" borderId="9" xfId="0" applyNumberFormat="1" applyFont="1" applyBorder="1" applyAlignment="1"/>
    <xf numFmtId="1" fontId="7" fillId="12" borderId="9" xfId="0" applyNumberFormat="1" applyFont="1" applyFill="1" applyBorder="1" applyAlignment="1"/>
    <xf numFmtId="0" fontId="7" fillId="0" borderId="0" xfId="0" applyFont="1" applyAlignment="1"/>
    <xf numFmtId="0" fontId="2" fillId="7" borderId="8" xfId="0" applyFont="1" applyFill="1" applyBorder="1" applyAlignment="1">
      <alignment horizontal="right" vertical="center"/>
    </xf>
    <xf numFmtId="10" fontId="5" fillId="5" borderId="8" xfId="0" applyNumberFormat="1" applyFont="1" applyFill="1" applyBorder="1" applyAlignment="1">
      <alignment horizontal="right" vertical="center"/>
    </xf>
    <xf numFmtId="0" fontId="5" fillId="5" borderId="9" xfId="0" applyFont="1" applyFill="1" applyBorder="1" applyAlignment="1">
      <alignment vertical="center"/>
    </xf>
    <xf numFmtId="0" fontId="5" fillId="5" borderId="9" xfId="0" applyFont="1" applyFill="1" applyBorder="1" applyAlignment="1">
      <alignment horizontal="right" vertical="center"/>
    </xf>
    <xf numFmtId="1" fontId="5" fillId="5" borderId="9" xfId="0" applyNumberFormat="1" applyFont="1" applyFill="1" applyBorder="1" applyAlignment="1">
      <alignment horizontal="right" vertical="center"/>
    </xf>
    <xf numFmtId="1" fontId="2" fillId="5" borderId="9" xfId="0" applyNumberFormat="1" applyFont="1" applyFill="1" applyBorder="1" applyAlignment="1">
      <alignment horizontal="right" vertical="center"/>
    </xf>
    <xf numFmtId="0" fontId="2" fillId="5" borderId="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5" fillId="5" borderId="9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2" fillId="2" borderId="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4" borderId="4" xfId="0" applyFont="1" applyFill="1" applyBorder="1" applyAlignment="1">
      <alignment horizontal="center" vertical="center" textRotation="90" wrapText="1"/>
    </xf>
    <xf numFmtId="0" fontId="1" fillId="14" borderId="9" xfId="0" applyFont="1" applyFill="1" applyBorder="1" applyAlignment="1"/>
    <xf numFmtId="0" fontId="1" fillId="16" borderId="9" xfId="0" applyFont="1" applyFill="1" applyBorder="1" applyAlignment="1"/>
    <xf numFmtId="0" fontId="1" fillId="12" borderId="9" xfId="0" applyFont="1" applyFill="1" applyBorder="1" applyAlignment="1"/>
    <xf numFmtId="1" fontId="1" fillId="16" borderId="9" xfId="0" applyNumberFormat="1" applyFont="1" applyFill="1" applyBorder="1" applyAlignment="1"/>
    <xf numFmtId="1" fontId="1" fillId="14" borderId="9" xfId="0" applyNumberFormat="1" applyFont="1" applyFill="1" applyBorder="1" applyAlignment="1"/>
    <xf numFmtId="0" fontId="8" fillId="17" borderId="0" xfId="0" applyFont="1" applyFill="1" applyBorder="1" applyAlignment="1">
      <alignment horizontal="center" vertical="center"/>
    </xf>
    <xf numFmtId="0" fontId="5" fillId="18" borderId="9" xfId="0" applyFont="1" applyFill="1" applyBorder="1" applyAlignment="1">
      <alignment vertical="center"/>
    </xf>
    <xf numFmtId="0" fontId="2" fillId="18" borderId="9" xfId="0" applyFont="1" applyFill="1" applyBorder="1" applyAlignment="1">
      <alignment horizontal="center" vertical="center" wrapText="1"/>
    </xf>
    <xf numFmtId="0" fontId="6" fillId="12" borderId="9" xfId="0" applyFont="1" applyFill="1" applyBorder="1"/>
    <xf numFmtId="1" fontId="2" fillId="18" borderId="9" xfId="0" applyNumberFormat="1" applyFont="1" applyFill="1" applyBorder="1" applyAlignment="1">
      <alignment horizontal="right" vertical="center"/>
    </xf>
    <xf numFmtId="0" fontId="2" fillId="19" borderId="4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horizontal="center" vertical="center" wrapText="1"/>
    </xf>
    <xf numFmtId="0" fontId="6" fillId="10" borderId="0" xfId="0" applyFont="1" applyFill="1" applyBorder="1"/>
    <xf numFmtId="1" fontId="2" fillId="9" borderId="0" xfId="0" applyNumberFormat="1" applyFont="1" applyFill="1" applyBorder="1" applyAlignment="1">
      <alignment horizontal="right" vertical="center"/>
    </xf>
    <xf numFmtId="0" fontId="2" fillId="20" borderId="0" xfId="0" applyFont="1" applyFill="1" applyBorder="1" applyAlignment="1">
      <alignment horizontal="center" vertical="center" wrapText="1"/>
    </xf>
    <xf numFmtId="1" fontId="7" fillId="0" borderId="9" xfId="0" applyNumberFormat="1" applyFont="1" applyBorder="1" applyAlignment="1"/>
    <xf numFmtId="0" fontId="7" fillId="15" borderId="10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7" fillId="21" borderId="0" xfId="0" applyFont="1" applyFill="1" applyBorder="1" applyAlignment="1">
      <alignment horizontal="center" vertical="center" wrapText="1"/>
    </xf>
    <xf numFmtId="1" fontId="1" fillId="22" borderId="9" xfId="0" applyNumberFormat="1" applyFont="1" applyFill="1" applyBorder="1" applyAlignment="1"/>
    <xf numFmtId="0" fontId="1" fillId="22" borderId="9" xfId="0" applyFont="1" applyFill="1" applyBorder="1" applyAlignment="1">
      <alignment wrapText="1"/>
    </xf>
    <xf numFmtId="1" fontId="2" fillId="23" borderId="9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340782</xdr:colOff>
      <xdr:row>0</xdr:row>
      <xdr:rowOff>87630</xdr:rowOff>
    </xdr:from>
    <xdr:to>
      <xdr:col>17</xdr:col>
      <xdr:colOff>335279</xdr:colOff>
      <xdr:row>29</xdr:row>
      <xdr:rowOff>181690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C9E0BE2-6BB5-F264-91B8-CFFD81175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0942" y="87630"/>
          <a:ext cx="9595697" cy="5397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B19" sqref="B19"/>
    </sheetView>
  </sheetViews>
  <sheetFormatPr defaultColWidth="14.41796875" defaultRowHeight="15" customHeight="1" x14ac:dyDescent="0.45"/>
  <cols>
    <col min="1" max="1" width="8.68359375" style="1" customWidth="1"/>
    <col min="2" max="2" width="35.83984375" style="1" customWidth="1"/>
    <col min="3" max="3" width="13.15625" style="1" customWidth="1"/>
    <col min="4" max="4" width="22.41796875" style="1" customWidth="1"/>
    <col min="5" max="5" width="11.83984375" style="1" customWidth="1"/>
    <col min="6" max="6" width="20.3671875" style="1" customWidth="1"/>
    <col min="7" max="7" width="14.41796875" style="1" customWidth="1"/>
    <col min="8" max="8" width="15.68359375" style="1" customWidth="1"/>
    <col min="9" max="9" width="12.83984375" style="1" customWidth="1"/>
    <col min="10" max="10" width="18.89453125" style="1" customWidth="1"/>
    <col min="11" max="26" width="8.68359375" style="1" customWidth="1"/>
    <col min="27" max="16384" width="14.41796875" style="1"/>
  </cols>
  <sheetData>
    <row r="1" spans="2:11" s="10" customFormat="1" ht="24" customHeight="1" x14ac:dyDescent="0.45">
      <c r="B1" s="43" t="s">
        <v>45</v>
      </c>
      <c r="C1" s="43"/>
      <c r="D1" s="43"/>
      <c r="E1" s="43"/>
      <c r="F1" s="43"/>
      <c r="G1" s="43"/>
      <c r="H1" s="43"/>
      <c r="I1" s="43"/>
      <c r="J1" s="43"/>
    </row>
    <row r="2" spans="2:11" ht="14.25" customHeight="1" x14ac:dyDescent="0.45">
      <c r="B2" s="31" t="s">
        <v>44</v>
      </c>
      <c r="C2" s="31"/>
      <c r="D2" s="31"/>
      <c r="E2" s="31"/>
      <c r="F2" s="31"/>
      <c r="G2" s="31"/>
      <c r="H2" s="31"/>
      <c r="I2" s="31"/>
      <c r="J2" s="31"/>
    </row>
    <row r="3" spans="2:11" ht="14.25" customHeight="1" thickBot="1" x14ac:dyDescent="0.5"/>
    <row r="4" spans="2:11" ht="14.25" customHeight="1" x14ac:dyDescent="0.45">
      <c r="B4" s="34" t="s">
        <v>0</v>
      </c>
      <c r="C4" s="35"/>
      <c r="D4" s="35"/>
      <c r="E4" s="35"/>
      <c r="F4" s="35"/>
      <c r="G4" s="35"/>
      <c r="H4" s="35"/>
      <c r="I4" s="35"/>
      <c r="J4" s="36"/>
      <c r="K4" s="2"/>
    </row>
    <row r="5" spans="2:11" ht="48" customHeight="1" x14ac:dyDescent="0.45">
      <c r="B5" s="32" t="s">
        <v>1</v>
      </c>
      <c r="C5" s="37" t="s">
        <v>2</v>
      </c>
      <c r="D5" s="32" t="s">
        <v>3</v>
      </c>
      <c r="E5" s="32" t="s">
        <v>4</v>
      </c>
      <c r="F5" s="37" t="s">
        <v>5</v>
      </c>
      <c r="G5" s="32" t="s">
        <v>6</v>
      </c>
      <c r="H5" s="37" t="s">
        <v>7</v>
      </c>
      <c r="I5" s="32" t="s">
        <v>8</v>
      </c>
      <c r="J5" s="32" t="s">
        <v>9</v>
      </c>
      <c r="K5" s="2"/>
    </row>
    <row r="6" spans="2:11" ht="42.6" customHeight="1" x14ac:dyDescent="0.45">
      <c r="B6" s="33"/>
      <c r="C6" s="33"/>
      <c r="D6" s="33"/>
      <c r="E6" s="33"/>
      <c r="F6" s="33"/>
      <c r="G6" s="33"/>
      <c r="H6" s="33"/>
      <c r="I6" s="33"/>
      <c r="J6" s="33"/>
      <c r="K6" s="2"/>
    </row>
    <row r="7" spans="2:11" s="10" customFormat="1" ht="14.25" customHeight="1" x14ac:dyDescent="0.45">
      <c r="B7" s="3" t="s">
        <v>10</v>
      </c>
      <c r="C7" s="4">
        <v>1</v>
      </c>
      <c r="D7" s="4">
        <v>0.3</v>
      </c>
      <c r="E7" s="5">
        <f t="shared" ref="E7:E16" si="0">C7*D7</f>
        <v>0.3</v>
      </c>
      <c r="F7" s="6">
        <v>5</v>
      </c>
      <c r="G7" s="7">
        <f t="shared" ref="G7:G16" si="1">E7*F7</f>
        <v>1.5</v>
      </c>
      <c r="H7" s="5">
        <v>0.8</v>
      </c>
      <c r="I7" s="5">
        <f t="shared" ref="I7:I16" si="2">G7/H7</f>
        <v>1.875</v>
      </c>
      <c r="J7" s="8">
        <f t="shared" ref="J7:J16" si="3">I7/$I$18</f>
        <v>2.3255813953488372E-2</v>
      </c>
      <c r="K7" s="9"/>
    </row>
    <row r="8" spans="2:11" s="10" customFormat="1" ht="14.25" customHeight="1" x14ac:dyDescent="0.45">
      <c r="B8" s="3" t="s">
        <v>11</v>
      </c>
      <c r="C8" s="4">
        <v>6</v>
      </c>
      <c r="D8" s="4">
        <v>0.2</v>
      </c>
      <c r="E8" s="5">
        <f t="shared" si="0"/>
        <v>1.2000000000000002</v>
      </c>
      <c r="F8" s="6">
        <v>8</v>
      </c>
      <c r="G8" s="7">
        <f t="shared" si="1"/>
        <v>9.6000000000000014</v>
      </c>
      <c r="H8" s="5">
        <v>0.8</v>
      </c>
      <c r="I8" s="5">
        <f t="shared" si="2"/>
        <v>12.000000000000002</v>
      </c>
      <c r="J8" s="8">
        <f t="shared" si="3"/>
        <v>0.14883720930232561</v>
      </c>
      <c r="K8" s="9"/>
    </row>
    <row r="9" spans="2:11" s="10" customFormat="1" ht="14.25" customHeight="1" x14ac:dyDescent="0.45">
      <c r="B9" s="3" t="s">
        <v>12</v>
      </c>
      <c r="C9" s="4">
        <v>1</v>
      </c>
      <c r="D9" s="4">
        <v>0.3</v>
      </c>
      <c r="E9" s="5">
        <f t="shared" si="0"/>
        <v>0.3</v>
      </c>
      <c r="F9" s="6">
        <v>18</v>
      </c>
      <c r="G9" s="7">
        <f t="shared" si="1"/>
        <v>5.3999999999999995</v>
      </c>
      <c r="H9" s="5">
        <v>0.8</v>
      </c>
      <c r="I9" s="5">
        <f t="shared" si="2"/>
        <v>6.7499999999999991</v>
      </c>
      <c r="J9" s="8">
        <f t="shared" si="3"/>
        <v>8.3720930232558124E-2</v>
      </c>
      <c r="K9" s="9"/>
    </row>
    <row r="10" spans="2:11" s="10" customFormat="1" ht="14.25" customHeight="1" x14ac:dyDescent="0.45">
      <c r="B10" s="3" t="s">
        <v>13</v>
      </c>
      <c r="C10" s="4">
        <v>1</v>
      </c>
      <c r="D10" s="4">
        <v>1.2</v>
      </c>
      <c r="E10" s="5">
        <f t="shared" si="0"/>
        <v>1.2</v>
      </c>
      <c r="F10" s="6">
        <v>12</v>
      </c>
      <c r="G10" s="7">
        <f t="shared" si="1"/>
        <v>14.399999999999999</v>
      </c>
      <c r="H10" s="5">
        <v>0.8</v>
      </c>
      <c r="I10" s="5">
        <f t="shared" si="2"/>
        <v>17.999999999999996</v>
      </c>
      <c r="J10" s="8">
        <f t="shared" si="3"/>
        <v>0.22325581395348834</v>
      </c>
      <c r="K10" s="9"/>
    </row>
    <row r="11" spans="2:11" s="10" customFormat="1" ht="14.25" customHeight="1" x14ac:dyDescent="0.45">
      <c r="B11" s="3" t="s">
        <v>14</v>
      </c>
      <c r="C11" s="4">
        <v>1</v>
      </c>
      <c r="D11" s="4">
        <v>0.5</v>
      </c>
      <c r="E11" s="5">
        <f t="shared" si="0"/>
        <v>0.5</v>
      </c>
      <c r="F11" s="6">
        <v>6</v>
      </c>
      <c r="G11" s="7">
        <f t="shared" si="1"/>
        <v>3</v>
      </c>
      <c r="H11" s="5">
        <v>0.8</v>
      </c>
      <c r="I11" s="5">
        <f t="shared" si="2"/>
        <v>3.75</v>
      </c>
      <c r="J11" s="8">
        <f t="shared" si="3"/>
        <v>4.6511627906976744E-2</v>
      </c>
      <c r="K11" s="9"/>
    </row>
    <row r="12" spans="2:11" s="10" customFormat="1" ht="14.25" customHeight="1" x14ac:dyDescent="0.45">
      <c r="B12" s="3" t="s">
        <v>15</v>
      </c>
      <c r="C12" s="4">
        <v>1</v>
      </c>
      <c r="D12" s="4">
        <v>0.4</v>
      </c>
      <c r="E12" s="5">
        <f t="shared" si="0"/>
        <v>0.4</v>
      </c>
      <c r="F12" s="6">
        <v>24</v>
      </c>
      <c r="G12" s="7">
        <f t="shared" si="1"/>
        <v>9.6000000000000014</v>
      </c>
      <c r="H12" s="5">
        <v>0.8</v>
      </c>
      <c r="I12" s="5">
        <f t="shared" si="2"/>
        <v>12.000000000000002</v>
      </c>
      <c r="J12" s="8">
        <f t="shared" si="3"/>
        <v>0.14883720930232561</v>
      </c>
      <c r="K12" s="9"/>
    </row>
    <row r="13" spans="2:11" s="10" customFormat="1" ht="14.25" customHeight="1" x14ac:dyDescent="0.45">
      <c r="B13" s="3" t="s">
        <v>16</v>
      </c>
      <c r="C13" s="4">
        <v>1</v>
      </c>
      <c r="D13" s="4">
        <v>0.5</v>
      </c>
      <c r="E13" s="5">
        <f t="shared" si="0"/>
        <v>0.5</v>
      </c>
      <c r="F13" s="6">
        <v>6</v>
      </c>
      <c r="G13" s="7">
        <f t="shared" si="1"/>
        <v>3</v>
      </c>
      <c r="H13" s="5">
        <v>0.8</v>
      </c>
      <c r="I13" s="5">
        <f t="shared" si="2"/>
        <v>3.75</v>
      </c>
      <c r="J13" s="8">
        <f t="shared" si="3"/>
        <v>4.6511627906976744E-2</v>
      </c>
      <c r="K13" s="9"/>
    </row>
    <row r="14" spans="2:11" s="10" customFormat="1" ht="14.25" customHeight="1" x14ac:dyDescent="0.45">
      <c r="B14" s="3" t="s">
        <v>17</v>
      </c>
      <c r="C14" s="4">
        <v>1</v>
      </c>
      <c r="D14" s="4">
        <v>2</v>
      </c>
      <c r="E14" s="5">
        <f t="shared" si="0"/>
        <v>2</v>
      </c>
      <c r="F14" s="6">
        <v>4</v>
      </c>
      <c r="G14" s="7">
        <f t="shared" si="1"/>
        <v>8</v>
      </c>
      <c r="H14" s="5">
        <v>0.8</v>
      </c>
      <c r="I14" s="5">
        <f t="shared" si="2"/>
        <v>10</v>
      </c>
      <c r="J14" s="8">
        <f t="shared" si="3"/>
        <v>0.12403100775193798</v>
      </c>
      <c r="K14" s="9"/>
    </row>
    <row r="15" spans="2:11" s="10" customFormat="1" ht="14.25" customHeight="1" x14ac:dyDescent="0.45">
      <c r="B15" s="3" t="s">
        <v>18</v>
      </c>
      <c r="C15" s="4">
        <v>1</v>
      </c>
      <c r="D15" s="4">
        <v>1</v>
      </c>
      <c r="E15" s="5">
        <f t="shared" si="0"/>
        <v>1</v>
      </c>
      <c r="F15" s="6">
        <v>4</v>
      </c>
      <c r="G15" s="7">
        <f t="shared" si="1"/>
        <v>4</v>
      </c>
      <c r="H15" s="5">
        <v>0.8</v>
      </c>
      <c r="I15" s="5">
        <f t="shared" si="2"/>
        <v>5</v>
      </c>
      <c r="J15" s="8">
        <f t="shared" si="3"/>
        <v>6.2015503875968991E-2</v>
      </c>
      <c r="K15" s="9"/>
    </row>
    <row r="16" spans="2:11" s="10" customFormat="1" ht="14.25" customHeight="1" x14ac:dyDescent="0.45">
      <c r="B16" s="3" t="s">
        <v>19</v>
      </c>
      <c r="C16" s="4">
        <v>1</v>
      </c>
      <c r="D16" s="4">
        <v>1.5</v>
      </c>
      <c r="E16" s="5">
        <f t="shared" si="0"/>
        <v>1.5</v>
      </c>
      <c r="F16" s="6">
        <v>4</v>
      </c>
      <c r="G16" s="7">
        <f t="shared" si="1"/>
        <v>6</v>
      </c>
      <c r="H16" s="5">
        <v>0.8</v>
      </c>
      <c r="I16" s="5">
        <f t="shared" si="2"/>
        <v>7.5</v>
      </c>
      <c r="J16" s="8">
        <f t="shared" si="3"/>
        <v>9.3023255813953487E-2</v>
      </c>
      <c r="K16" s="9"/>
    </row>
    <row r="17" spans="1:11" s="10" customFormat="1" ht="14.25" customHeight="1" thickBot="1" x14ac:dyDescent="0.5">
      <c r="B17" s="11"/>
      <c r="C17" s="6"/>
      <c r="D17" s="6"/>
      <c r="E17" s="5"/>
      <c r="F17" s="6"/>
      <c r="G17" s="7"/>
      <c r="H17" s="5"/>
      <c r="I17" s="5"/>
      <c r="J17" s="8"/>
      <c r="K17" s="9"/>
    </row>
    <row r="18" spans="1:11" ht="14.25" customHeight="1" thickBot="1" x14ac:dyDescent="0.5">
      <c r="B18" s="12" t="s">
        <v>20</v>
      </c>
      <c r="C18" s="13"/>
      <c r="D18" s="13"/>
      <c r="E18" s="14">
        <f>SUM(E7:E16)</f>
        <v>8.9</v>
      </c>
      <c r="F18" s="19"/>
      <c r="G18" s="19">
        <f>SUM(G7:G16)</f>
        <v>64.5</v>
      </c>
      <c r="H18" s="19"/>
      <c r="I18" s="19">
        <f t="shared" ref="I18:J18" si="4">SUM(I7:I16)</f>
        <v>80.625</v>
      </c>
      <c r="J18" s="20">
        <f t="shared" si="4"/>
        <v>1</v>
      </c>
      <c r="K18" s="2"/>
    </row>
    <row r="19" spans="1:11" ht="25.5" customHeight="1" x14ac:dyDescent="0.45">
      <c r="B19" s="15"/>
      <c r="C19" s="15"/>
      <c r="D19" s="15"/>
      <c r="E19" s="15"/>
      <c r="F19" s="21"/>
      <c r="G19" s="29" t="s">
        <v>21</v>
      </c>
      <c r="H19" s="30"/>
      <c r="I19" s="22">
        <v>24</v>
      </c>
      <c r="J19" s="21"/>
      <c r="K19" s="2"/>
    </row>
    <row r="20" spans="1:11" ht="14.25" customHeight="1" x14ac:dyDescent="0.45">
      <c r="B20" s="15"/>
      <c r="C20" s="15"/>
      <c r="D20" s="15"/>
      <c r="E20" s="15"/>
      <c r="F20" s="21"/>
      <c r="G20" s="29" t="s">
        <v>22</v>
      </c>
      <c r="H20" s="30"/>
      <c r="I20" s="23">
        <f>I18/I19*1000</f>
        <v>3359.375</v>
      </c>
      <c r="J20" s="21"/>
      <c r="K20" s="2"/>
    </row>
    <row r="21" spans="1:11" ht="22.8" customHeight="1" x14ac:dyDescent="0.45">
      <c r="B21" s="15"/>
      <c r="C21" s="15"/>
      <c r="D21" s="15"/>
      <c r="E21" s="15"/>
      <c r="F21" s="21"/>
      <c r="G21" s="29" t="s">
        <v>25</v>
      </c>
      <c r="H21" s="30"/>
      <c r="I21" s="22">
        <v>0.8</v>
      </c>
      <c r="J21" s="21"/>
      <c r="K21" s="2"/>
    </row>
    <row r="22" spans="1:11" ht="25.5" customHeight="1" x14ac:dyDescent="0.5">
      <c r="B22" s="15"/>
      <c r="C22" s="15"/>
      <c r="D22" s="15"/>
      <c r="E22" s="15"/>
      <c r="F22" s="21"/>
      <c r="G22" s="27" t="s">
        <v>23</v>
      </c>
      <c r="H22" s="28"/>
      <c r="I22" s="24">
        <f>I20/I21</f>
        <v>4199.21875</v>
      </c>
      <c r="J22" s="25" t="s">
        <v>29</v>
      </c>
      <c r="K22" s="2"/>
    </row>
    <row r="23" spans="1:11" ht="25.8" customHeight="1" x14ac:dyDescent="0.5">
      <c r="B23" s="15"/>
      <c r="C23" s="15"/>
      <c r="D23" s="15"/>
      <c r="E23" s="15"/>
      <c r="F23" s="21"/>
      <c r="G23" s="27" t="s">
        <v>52</v>
      </c>
      <c r="H23" s="28"/>
      <c r="I23" s="60">
        <f>I18/5</f>
        <v>16.125</v>
      </c>
      <c r="J23" s="21"/>
    </row>
    <row r="24" spans="1:11" ht="26.7" customHeight="1" x14ac:dyDescent="0.45">
      <c r="B24" s="15"/>
      <c r="C24" s="15"/>
      <c r="D24" s="15"/>
      <c r="E24" s="15"/>
      <c r="F24" s="21"/>
      <c r="G24" s="29" t="s">
        <v>26</v>
      </c>
      <c r="H24" s="30"/>
      <c r="I24" s="23">
        <f>I23*10</f>
        <v>161.25</v>
      </c>
      <c r="J24" s="21"/>
    </row>
    <row r="25" spans="1:11" ht="14.25" customHeight="1" x14ac:dyDescent="0.5">
      <c r="B25" s="15"/>
      <c r="C25" s="15"/>
      <c r="D25" s="15"/>
      <c r="E25" s="15"/>
      <c r="F25" s="21"/>
      <c r="G25" s="27" t="s">
        <v>24</v>
      </c>
      <c r="H25" s="28"/>
      <c r="I25" s="24">
        <f>I23*2200</f>
        <v>35475</v>
      </c>
      <c r="J25" s="21"/>
    </row>
    <row r="26" spans="1:11" ht="30.6" customHeight="1" thickBot="1" x14ac:dyDescent="0.55000000000000004">
      <c r="B26" s="15"/>
      <c r="C26" s="15"/>
      <c r="D26" s="15"/>
      <c r="E26" s="15"/>
      <c r="F26" s="21"/>
      <c r="G26" s="27" t="s">
        <v>27</v>
      </c>
      <c r="H26" s="28"/>
      <c r="I26" s="24">
        <f>I25*0.54</f>
        <v>19156.5</v>
      </c>
      <c r="J26" s="25" t="s">
        <v>28</v>
      </c>
    </row>
    <row r="27" spans="1:11" ht="48.3" customHeight="1" x14ac:dyDescent="0.5">
      <c r="F27" s="44" t="s">
        <v>46</v>
      </c>
      <c r="G27" s="45" t="s">
        <v>47</v>
      </c>
      <c r="H27" s="46"/>
      <c r="I27" s="47"/>
      <c r="J27" s="48">
        <f>1482*I23</f>
        <v>23897.25</v>
      </c>
    </row>
    <row r="28" spans="1:11" s="10" customFormat="1" ht="48.3" customHeight="1" thickBot="1" x14ac:dyDescent="0.55000000000000004">
      <c r="F28" s="49"/>
      <c r="G28" s="50"/>
      <c r="H28" s="51"/>
      <c r="I28" s="52"/>
      <c r="J28" s="53"/>
    </row>
    <row r="29" spans="1:11" ht="64.2" customHeight="1" x14ac:dyDescent="0.45">
      <c r="A29" s="26" t="s">
        <v>48</v>
      </c>
      <c r="B29" s="26" t="s">
        <v>49</v>
      </c>
      <c r="C29" s="26" t="s">
        <v>39</v>
      </c>
      <c r="D29" s="26" t="s">
        <v>43</v>
      </c>
      <c r="E29" s="26" t="s">
        <v>35</v>
      </c>
      <c r="F29" s="26" t="s">
        <v>36</v>
      </c>
      <c r="G29" s="26" t="s">
        <v>42</v>
      </c>
    </row>
    <row r="30" spans="1:11" ht="14.25" customHeight="1" x14ac:dyDescent="0.45">
      <c r="A30" s="55" t="s">
        <v>40</v>
      </c>
      <c r="B30" s="39" t="s">
        <v>30</v>
      </c>
      <c r="C30" s="39">
        <v>3.7</v>
      </c>
      <c r="D30" s="41">
        <f>I25*$C$43*1.5</f>
        <v>4629487.5</v>
      </c>
      <c r="E30" s="41">
        <f>$J$27*C30</f>
        <v>88419.824999999997</v>
      </c>
      <c r="F30" s="16">
        <f>D30/E30</f>
        <v>52.358026042236567</v>
      </c>
      <c r="G30" s="16">
        <v>25</v>
      </c>
    </row>
    <row r="31" spans="1:11" ht="14.25" customHeight="1" x14ac:dyDescent="0.5">
      <c r="A31" s="55"/>
      <c r="B31" s="40" t="s">
        <v>31</v>
      </c>
      <c r="C31" s="39">
        <v>3.7</v>
      </c>
      <c r="D31" s="41">
        <f>I26*$C$43*1.25</f>
        <v>2083269.375</v>
      </c>
      <c r="E31" s="41">
        <f>$J$27*C31</f>
        <v>88419.824999999997</v>
      </c>
      <c r="F31" s="17">
        <f t="shared" ref="F31:F37" si="5">D31/E31</f>
        <v>23.561111719006458</v>
      </c>
      <c r="G31" s="54">
        <v>25</v>
      </c>
    </row>
    <row r="32" spans="1:11" ht="14.25" customHeight="1" x14ac:dyDescent="0.45">
      <c r="A32" s="55"/>
      <c r="B32" s="39" t="s">
        <v>32</v>
      </c>
      <c r="C32" s="39">
        <v>1.1000000000000001</v>
      </c>
      <c r="D32" s="41">
        <f>I25*$C$43*1.5</f>
        <v>4629487.5</v>
      </c>
      <c r="E32" s="41">
        <f>$J$27*C32</f>
        <v>26286.975000000002</v>
      </c>
      <c r="F32" s="16">
        <f t="shared" si="5"/>
        <v>176.11336032388664</v>
      </c>
      <c r="G32" s="16">
        <v>25</v>
      </c>
    </row>
    <row r="33" spans="1:7" ht="14.25" customHeight="1" x14ac:dyDescent="0.45">
      <c r="A33" s="55"/>
      <c r="B33" s="39" t="s">
        <v>33</v>
      </c>
      <c r="C33" s="39">
        <v>1.1000000000000001</v>
      </c>
      <c r="D33" s="41">
        <f>I26*$C$43*1.25</f>
        <v>2083269.375</v>
      </c>
      <c r="E33" s="41">
        <f>$J$27*C33</f>
        <v>26286.975000000002</v>
      </c>
      <c r="F33" s="16">
        <f t="shared" si="5"/>
        <v>79.251012145748987</v>
      </c>
      <c r="G33" s="16">
        <v>25</v>
      </c>
    </row>
    <row r="34" spans="1:7" ht="14.25" customHeight="1" x14ac:dyDescent="0.45">
      <c r="A34" s="56" t="s">
        <v>41</v>
      </c>
      <c r="B34" s="38" t="s">
        <v>30</v>
      </c>
      <c r="C34" s="38">
        <v>4.5</v>
      </c>
      <c r="D34" s="42">
        <f>D30</f>
        <v>4629487.5</v>
      </c>
      <c r="E34" s="42">
        <f>$J$27*C34</f>
        <v>107537.625</v>
      </c>
      <c r="F34" s="16">
        <f>D34/E34</f>
        <v>43.049932523616732</v>
      </c>
      <c r="G34" s="16">
        <v>25</v>
      </c>
    </row>
    <row r="35" spans="1:7" ht="14.25" customHeight="1" x14ac:dyDescent="0.5">
      <c r="A35" s="56"/>
      <c r="B35" s="40" t="s">
        <v>31</v>
      </c>
      <c r="C35" s="38">
        <v>4.5</v>
      </c>
      <c r="D35" s="42">
        <f t="shared" ref="D35:D37" si="6">D31</f>
        <v>2083269.375</v>
      </c>
      <c r="E35" s="42">
        <f>$J$27*C35</f>
        <v>107537.625</v>
      </c>
      <c r="F35" s="17">
        <f t="shared" si="5"/>
        <v>19.372469635627532</v>
      </c>
      <c r="G35" s="54">
        <v>25</v>
      </c>
    </row>
    <row r="36" spans="1:7" ht="14.25" customHeight="1" x14ac:dyDescent="0.45">
      <c r="A36" s="56"/>
      <c r="B36" s="38" t="s">
        <v>32</v>
      </c>
      <c r="C36" s="38">
        <v>3.4</v>
      </c>
      <c r="D36" s="42">
        <f t="shared" si="6"/>
        <v>4629487.5</v>
      </c>
      <c r="E36" s="42">
        <f>$J$27*C36</f>
        <v>81250.649999999994</v>
      </c>
      <c r="F36" s="16">
        <f t="shared" si="5"/>
        <v>56.977851869492739</v>
      </c>
      <c r="G36" s="16">
        <v>25</v>
      </c>
    </row>
    <row r="37" spans="1:7" ht="14.25" customHeight="1" x14ac:dyDescent="0.45">
      <c r="A37" s="56"/>
      <c r="B37" s="38" t="s">
        <v>33</v>
      </c>
      <c r="C37" s="38">
        <v>3.4</v>
      </c>
      <c r="D37" s="42">
        <f t="shared" si="6"/>
        <v>2083269.375</v>
      </c>
      <c r="E37" s="42">
        <f>$J$27*C37</f>
        <v>81250.649999999994</v>
      </c>
      <c r="F37" s="16">
        <f t="shared" si="5"/>
        <v>25.640033341271732</v>
      </c>
      <c r="G37" s="16">
        <v>25</v>
      </c>
    </row>
    <row r="38" spans="1:7" ht="14.25" customHeight="1" x14ac:dyDescent="0.45">
      <c r="A38" s="57" t="s">
        <v>50</v>
      </c>
      <c r="B38" s="59"/>
      <c r="C38" s="39">
        <v>3.7</v>
      </c>
      <c r="D38" s="58"/>
      <c r="E38" s="58"/>
      <c r="F38" s="16"/>
      <c r="G38" s="16"/>
    </row>
    <row r="39" spans="1:7" ht="36" customHeight="1" x14ac:dyDescent="0.5">
      <c r="A39" s="57"/>
      <c r="B39" s="59" t="s">
        <v>51</v>
      </c>
      <c r="C39" s="39">
        <v>3.7</v>
      </c>
      <c r="D39" s="58">
        <f t="shared" ref="D39:D41" si="7">D35</f>
        <v>2083269.375</v>
      </c>
      <c r="E39" s="58">
        <f>$J$27*C39</f>
        <v>88419.824999999997</v>
      </c>
      <c r="F39" s="17">
        <f t="shared" ref="F39:F41" si="8">D39/E39</f>
        <v>23.561111719006458</v>
      </c>
      <c r="G39" s="54">
        <v>25</v>
      </c>
    </row>
    <row r="40" spans="1:7" ht="14.25" customHeight="1" x14ac:dyDescent="0.45">
      <c r="A40" s="57"/>
      <c r="B40" s="59"/>
      <c r="C40" s="39">
        <v>1.1000000000000001</v>
      </c>
      <c r="D40" s="58"/>
      <c r="E40" s="58"/>
      <c r="F40" s="16"/>
      <c r="G40" s="16"/>
    </row>
    <row r="41" spans="1:7" ht="14.25" customHeight="1" x14ac:dyDescent="0.45">
      <c r="A41" s="57"/>
      <c r="B41" s="59" t="s">
        <v>33</v>
      </c>
      <c r="C41" s="39">
        <v>1.1000000000000001</v>
      </c>
      <c r="D41" s="58">
        <f t="shared" si="7"/>
        <v>2083269.375</v>
      </c>
      <c r="E41" s="58">
        <f>$J$27*C41</f>
        <v>26286.975000000002</v>
      </c>
      <c r="F41" s="16">
        <f t="shared" si="8"/>
        <v>79.251012145748987</v>
      </c>
      <c r="G41" s="16">
        <v>25</v>
      </c>
    </row>
    <row r="42" spans="1:7" ht="14.25" customHeight="1" x14ac:dyDescent="0.45"/>
    <row r="43" spans="1:7" ht="14.25" customHeight="1" x14ac:dyDescent="0.5">
      <c r="B43" s="18" t="s">
        <v>37</v>
      </c>
      <c r="C43" s="18">
        <v>87</v>
      </c>
      <c r="D43" s="18" t="s">
        <v>34</v>
      </c>
    </row>
    <row r="44" spans="1:7" ht="14.25" customHeight="1" x14ac:dyDescent="0.45"/>
    <row r="45" spans="1:7" ht="14.25" customHeight="1" x14ac:dyDescent="0.45"/>
    <row r="46" spans="1:7" ht="14.25" customHeight="1" x14ac:dyDescent="0.45"/>
    <row r="47" spans="1:7" ht="14.25" customHeight="1" x14ac:dyDescent="0.45"/>
    <row r="48" spans="1:7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mergeCells count="24">
    <mergeCell ref="B2:J2"/>
    <mergeCell ref="G27:H27"/>
    <mergeCell ref="A38:A41"/>
    <mergeCell ref="G19:H19"/>
    <mergeCell ref="G20:H20"/>
    <mergeCell ref="G21:H21"/>
    <mergeCell ref="A30:A33"/>
    <mergeCell ref="A34:A37"/>
    <mergeCell ref="G23:H23"/>
    <mergeCell ref="G24:H24"/>
    <mergeCell ref="G25:H25"/>
    <mergeCell ref="G26:H26"/>
    <mergeCell ref="B1:J1"/>
    <mergeCell ref="G22:H22"/>
    <mergeCell ref="I5:I6"/>
    <mergeCell ref="J5:J6"/>
    <mergeCell ref="B4:J4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EDF00-4DF6-4CE6-B4E6-31B87C4EEDAC}">
  <dimension ref="D32"/>
  <sheetViews>
    <sheetView topLeftCell="A4" workbookViewId="0">
      <selection activeCell="F34" sqref="F34"/>
    </sheetView>
  </sheetViews>
  <sheetFormatPr defaultRowHeight="14.4" x14ac:dyDescent="0.55000000000000004"/>
  <sheetData>
    <row r="32" spans="4:4" x14ac:dyDescent="0.55000000000000004">
      <c r="D32" t="s">
        <v>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расчеты</vt:lpstr>
      <vt:lpstr>солн энергия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Tatiana Vedeneva</cp:lastModifiedBy>
  <dcterms:created xsi:type="dcterms:W3CDTF">2020-03-31T12:35:35Z</dcterms:created>
  <dcterms:modified xsi:type="dcterms:W3CDTF">2025-03-12T11:59:35Z</dcterms:modified>
</cp:coreProperties>
</file>